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52" windowWidth="17400" windowHeight="8268"/>
  </bookViews>
  <sheets>
    <sheet name=" додаток 3.4 ЗАГАЛЬНИЙ" sheetId="8" r:id="rId1"/>
  </sheets>
  <definedNames>
    <definedName name="_xlnm.Print_Titles" localSheetId="0">' додаток 3.4 ЗАГАЛЬНИЙ'!$10:$14</definedName>
    <definedName name="_xlnm.Print_Area" localSheetId="0">' додаток 3.4 ЗАГАЛЬНИЙ'!$A$1:$X$43</definedName>
  </definedNames>
  <calcPr calcId="145621"/>
</workbook>
</file>

<file path=xl/calcChain.xml><?xml version="1.0" encoding="utf-8"?>
<calcChain xmlns="http://schemas.openxmlformats.org/spreadsheetml/2006/main">
  <c r="S28" i="8" l="1"/>
  <c r="D30" i="8"/>
  <c r="D21" i="8"/>
  <c r="T28" i="8"/>
  <c r="N28" i="8"/>
  <c r="M28" i="8"/>
  <c r="E28" i="8"/>
  <c r="T27" i="8"/>
  <c r="R27" i="8"/>
  <c r="N27" i="8"/>
  <c r="M27" i="8"/>
  <c r="E27" i="8"/>
  <c r="T39" i="8" l="1"/>
  <c r="F39" i="8"/>
  <c r="G39" i="8"/>
  <c r="H39" i="8"/>
  <c r="I39" i="8"/>
  <c r="J39" i="8"/>
  <c r="K39" i="8"/>
  <c r="L39" i="8"/>
  <c r="O39" i="8"/>
  <c r="P39" i="8"/>
  <c r="Q39" i="8"/>
  <c r="V39" i="8"/>
  <c r="W39" i="8"/>
  <c r="X39" i="8"/>
  <c r="V36" i="8"/>
  <c r="F36" i="8"/>
  <c r="G36" i="8"/>
  <c r="H36" i="8"/>
  <c r="I36" i="8"/>
  <c r="J36" i="8"/>
  <c r="K36" i="8"/>
  <c r="L36" i="8"/>
  <c r="N36" i="8"/>
  <c r="W36" i="8"/>
  <c r="X36" i="8"/>
  <c r="F30" i="8"/>
  <c r="G30" i="8"/>
  <c r="H30" i="8"/>
  <c r="I30" i="8"/>
  <c r="J30" i="8"/>
  <c r="K30" i="8"/>
  <c r="L30" i="8"/>
  <c r="O30" i="8"/>
  <c r="P30" i="8"/>
  <c r="Q30" i="8"/>
  <c r="S30" i="8"/>
  <c r="V30" i="8"/>
  <c r="W30" i="8"/>
  <c r="X30" i="8"/>
  <c r="T30" i="8"/>
  <c r="F25" i="8"/>
  <c r="G25" i="8"/>
  <c r="H25" i="8"/>
  <c r="I25" i="8"/>
  <c r="J25" i="8"/>
  <c r="K25" i="8"/>
  <c r="L25" i="8"/>
  <c r="V25" i="8"/>
  <c r="W25" i="8"/>
  <c r="X25" i="8"/>
  <c r="D25" i="8"/>
  <c r="F21" i="8"/>
  <c r="G21" i="8"/>
  <c r="H21" i="8"/>
  <c r="I21" i="8"/>
  <c r="J21" i="8"/>
  <c r="K21" i="8"/>
  <c r="L21" i="8"/>
  <c r="O21" i="8"/>
  <c r="P21" i="8"/>
  <c r="Q21" i="8"/>
  <c r="V21" i="8"/>
  <c r="X21" i="8"/>
  <c r="O35" i="8"/>
  <c r="O36" i="8" s="1"/>
  <c r="O40" i="8" s="1"/>
  <c r="O24" i="8"/>
  <c r="O25" i="8" s="1"/>
  <c r="O31" i="8" s="1"/>
  <c r="T21" i="8"/>
  <c r="S38" i="8"/>
  <c r="S39" i="8" s="1"/>
  <c r="R38" i="8"/>
  <c r="R39" i="8" s="1"/>
  <c r="S35" i="8"/>
  <c r="S36" i="8" s="1"/>
  <c r="R35" i="8"/>
  <c r="R36" i="8" s="1"/>
  <c r="Q35" i="8"/>
  <c r="Q36" i="8" s="1"/>
  <c r="Q40" i="8" s="1"/>
  <c r="P35" i="8"/>
  <c r="P36" i="8" s="1"/>
  <c r="P40" i="8" s="1"/>
  <c r="S24" i="8"/>
  <c r="S25" i="8" s="1"/>
  <c r="R24" i="8"/>
  <c r="R25" i="8" s="1"/>
  <c r="Q24" i="8"/>
  <c r="Q25" i="8" s="1"/>
  <c r="Q31" i="8" s="1"/>
  <c r="P24" i="8"/>
  <c r="S20" i="8"/>
  <c r="S19" i="8"/>
  <c r="S21" i="8" s="1"/>
  <c r="L40" i="8" l="1"/>
  <c r="J40" i="8"/>
  <c r="H40" i="8"/>
  <c r="F40" i="8"/>
  <c r="W40" i="8"/>
  <c r="K40" i="8"/>
  <c r="I40" i="8"/>
  <c r="G40" i="8"/>
  <c r="X40" i="8"/>
  <c r="V40" i="8"/>
  <c r="S31" i="8"/>
  <c r="X31" i="8"/>
  <c r="X41" i="8" s="1"/>
  <c r="W31" i="8"/>
  <c r="W41" i="8" s="1"/>
  <c r="V31" i="8"/>
  <c r="V41" i="8" s="1"/>
  <c r="L31" i="8"/>
  <c r="L41" i="8" s="1"/>
  <c r="K31" i="8"/>
  <c r="K41" i="8" s="1"/>
  <c r="J31" i="8"/>
  <c r="I31" i="8"/>
  <c r="I41" i="8" s="1"/>
  <c r="H31" i="8"/>
  <c r="H41" i="8" s="1"/>
  <c r="G31" i="8"/>
  <c r="G41" i="8" s="1"/>
  <c r="F31" i="8"/>
  <c r="D31" i="8"/>
  <c r="T31" i="8" s="1"/>
  <c r="R40" i="8"/>
  <c r="S40" i="8"/>
  <c r="Q41" i="8"/>
  <c r="S41" i="8"/>
  <c r="O41" i="8"/>
  <c r="T25" i="8"/>
  <c r="R18" i="8"/>
  <c r="R21" i="8" s="1"/>
  <c r="C46" i="8"/>
  <c r="C45" i="8"/>
  <c r="Y40" i="8"/>
  <c r="Y31" i="8"/>
  <c r="F41" i="8" l="1"/>
  <c r="J41" i="8"/>
  <c r="Y41" i="8"/>
  <c r="T24" i="8"/>
  <c r="M24" i="8"/>
  <c r="E24" i="8"/>
  <c r="T18" i="8"/>
  <c r="N18" i="8"/>
  <c r="M18" i="8"/>
  <c r="E18" i="8"/>
  <c r="E38" i="8" l="1"/>
  <c r="E39" i="8" s="1"/>
  <c r="M38" i="8"/>
  <c r="M39" i="8" s="1"/>
  <c r="N38" i="8"/>
  <c r="N39" i="8" s="1"/>
  <c r="N40" i="8" s="1"/>
  <c r="R29" i="8" l="1"/>
  <c r="R30" i="8"/>
  <c r="R31" i="8" s="1"/>
  <c r="R41" i="8" s="1"/>
  <c r="P23" i="8"/>
  <c r="P25" i="8" s="1"/>
  <c r="P31" i="8" s="1"/>
  <c r="P41" i="8" s="1"/>
  <c r="D36" i="8" l="1"/>
  <c r="T36" i="8" l="1"/>
  <c r="T20" i="8"/>
  <c r="N20" i="8"/>
  <c r="M20" i="8"/>
  <c r="E20" i="8"/>
  <c r="Z31" i="8" l="1"/>
  <c r="N23" i="8" l="1"/>
  <c r="N25" i="8" s="1"/>
  <c r="M23" i="8"/>
  <c r="M25" i="8" s="1"/>
  <c r="E23" i="8"/>
  <c r="E25" i="8" s="1"/>
  <c r="E29" i="8" l="1"/>
  <c r="M29" i="8"/>
  <c r="N29" i="8"/>
  <c r="T29" i="8"/>
  <c r="E30" i="8" l="1"/>
  <c r="M30" i="8"/>
  <c r="N30" i="8"/>
  <c r="D39" i="8"/>
  <c r="D40" i="8" l="1"/>
  <c r="T40" i="8" s="1"/>
  <c r="E19" i="8"/>
  <c r="E21" i="8" s="1"/>
  <c r="E31" i="8" s="1"/>
  <c r="M19" i="8"/>
  <c r="M21" i="8" s="1"/>
  <c r="M31" i="8" s="1"/>
  <c r="N19" i="8"/>
  <c r="N21" i="8" s="1"/>
  <c r="N31" i="8" s="1"/>
  <c r="N41" i="8" s="1"/>
  <c r="T19" i="8"/>
  <c r="Z40" i="8" l="1"/>
  <c r="T35" i="8"/>
  <c r="M35" i="8" l="1"/>
  <c r="M36" i="8" s="1"/>
  <c r="M40" i="8" s="1"/>
  <c r="M41" i="8" s="1"/>
  <c r="E35" i="8"/>
  <c r="E36" i="8" s="1"/>
  <c r="E40" i="8" s="1"/>
  <c r="E41" i="8" s="1"/>
  <c r="C47" i="8"/>
  <c r="E45" i="8" l="1"/>
  <c r="G45" i="8" s="1"/>
  <c r="D41" i="8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Z41" i="8" l="1"/>
  <c r="T41" i="8"/>
  <c r="T14" i="8"/>
  <c r="U14" i="8" s="1"/>
  <c r="V14" i="8" s="1"/>
  <c r="W14" i="8" s="1"/>
  <c r="X14" i="8" s="1"/>
  <c r="E46" i="8"/>
  <c r="G46" i="8" s="1"/>
  <c r="E47" i="8" l="1"/>
</calcChain>
</file>

<file path=xl/sharedStrings.xml><?xml version="1.0" encoding="utf-8"?>
<sst xmlns="http://schemas.openxmlformats.org/spreadsheetml/2006/main" count="224" uniqueCount="103">
  <si>
    <t>№ з/п</t>
  </si>
  <si>
    <t>Найменування заходів (пооб'єктно)</t>
  </si>
  <si>
    <t xml:space="preserve">(назва підприємства) </t>
  </si>
  <si>
    <t>І кв.</t>
  </si>
  <si>
    <t>ІІ кв.</t>
  </si>
  <si>
    <t>ІІІ кв.</t>
  </si>
  <si>
    <t>аморти   заційні відраху   вання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</si>
  <si>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</si>
  <si>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</si>
  <si>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</si>
  <si>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</si>
  <si>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№ аркуша обгрунтовуючих материалів</t>
  </si>
  <si>
    <t>підлягають поверненню</t>
  </si>
  <si>
    <t xml:space="preserve"> не підлягають поверненню </t>
  </si>
  <si>
    <t>х</t>
  </si>
  <si>
    <t>отримані у плановому періоді позичкові кошти фінансових установ, що підлягають поверненню</t>
  </si>
  <si>
    <t>госпо-      дарський  (вартість    матеріаль-них ресурсів)</t>
  </si>
  <si>
    <t>підряд-  ний</t>
  </si>
  <si>
    <t>Фінансовий план використання коштів на виконання інвестиційної програми за джерелами фінансування, тис.грн. (без ПДВ)</t>
  </si>
  <si>
    <t>Рівненського обласного виробничого комунального підприємства водопровідно-каналізаційного господарства "Рівнеоблводоканал"</t>
  </si>
  <si>
    <t>1.2.</t>
  </si>
  <si>
    <t>Кількісний показник (одиниця виміру)</t>
  </si>
  <si>
    <t>Сума позичкових коштів та відсотків за їх використання, що підлягає поверненню у планованому періоді, тис.грн. (без ПДВ)</t>
  </si>
  <si>
    <t>Сума інших залучених коштів, що підлягає поверненню у планованому періоді, тис.грн. (без ПДВ)</t>
  </si>
  <si>
    <t>Кошти, що враховуються у структурі тарифів гр.5+гр.6+гр.11+гр.12 тис.грн. (без ПДВ)</t>
  </si>
  <si>
    <t xml:space="preserve"> За способом виконання, тис. грн (без ПДВ)</t>
  </si>
  <si>
    <t>Графік здійснення заходів та використання коштів на планований період, тис.грн. (без ПДВ)</t>
  </si>
  <si>
    <t>отримані у плановому періоді бюджетні кошти, що не підлянають поверненню</t>
  </si>
  <si>
    <t>інші залучені кошти,  отримані у планованому періоді, з них.</t>
  </si>
  <si>
    <t>IV кв.</t>
  </si>
  <si>
    <t>ЗАТВЕРДЖЕНО                                             Директор РОВКП ВКГ                                                         "Рівнеоблводоканал"                                             ____________ А.П.Карауш                       "_____"_________20__ року</t>
  </si>
  <si>
    <r>
      <rPr>
        <b/>
        <sz val="12"/>
        <rFont val="Times New Roman"/>
        <family val="1"/>
        <charset val="204"/>
      </rPr>
      <t xml:space="preserve">ПОГОДЖЕНО     </t>
    </r>
    <r>
      <rPr>
        <sz val="12"/>
        <rFont val="Times New Roman"/>
        <family val="1"/>
        <charset val="204"/>
      </rPr>
      <t xml:space="preserve">                                                                Директор Департаменту житлово-комунального господарства, енергетики та енергоефективності                                 ______________________В.Л. Пшеюк                                     "_____"____________20__ року                                 </t>
    </r>
  </si>
  <si>
    <t>Усього по Інвестиційній програмі</t>
  </si>
  <si>
    <t>водопостачання</t>
  </si>
  <si>
    <t>водовідведення</t>
  </si>
  <si>
    <t>разом</t>
  </si>
  <si>
    <t>Усього за розділом 1.</t>
  </si>
  <si>
    <t>Головний інженер</t>
  </si>
  <si>
    <r>
      <t xml:space="preserve">ПОГОДЖЕНО                                                                     </t>
    </r>
    <r>
      <rPr>
        <sz val="12"/>
        <rFont val="Times New Roman"/>
        <family val="1"/>
        <charset val="204"/>
      </rPr>
      <t xml:space="preserve">рішенням Рівненської обласної ради                     від__________________№_____________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</si>
  <si>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Заходи щодо підвищення якості послуг з централізованого водопостачання, з них:</t>
  </si>
  <si>
    <t>Заходи щодо підвищення екологічної безпеки та охорони навколишнього середовища, з них:</t>
  </si>
  <si>
    <t>з урахуванням: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</si>
  <si>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</si>
  <si>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</si>
  <si>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</si>
  <si>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Строк окупності (місяців)*</t>
  </si>
  <si>
    <t xml:space="preserve"> Будівництво, реконструкція та модернізація об’єктів водопостачання, з урахуванням:</t>
  </si>
  <si>
    <t xml:space="preserve"> Заходи зі зниження питомих витрат, а також втрат ресурсів, з них:</t>
  </si>
  <si>
    <t>1.1.</t>
  </si>
  <si>
    <t>Заходи щодо забезпечення технологічного та/або комерційного обліку ресурсів, з них:</t>
  </si>
  <si>
    <t>1.2.1.</t>
  </si>
  <si>
    <t>І</t>
  </si>
  <si>
    <t>Усього за підпунктом 1.1</t>
  </si>
  <si>
    <t>Усього за підпунктом 1.2</t>
  </si>
  <si>
    <t>1.4.</t>
  </si>
  <si>
    <t>Усього за підпунктом 1.4</t>
  </si>
  <si>
    <t>1.4.1.</t>
  </si>
  <si>
    <t>ІІ</t>
  </si>
  <si>
    <t xml:space="preserve"> Будівництво, реконструкція та модернізація об’єктів водовідведення, з урахуванням:</t>
  </si>
  <si>
    <t>Усього за підпунктом 2.1</t>
  </si>
  <si>
    <t>2.5.</t>
  </si>
  <si>
    <t>2.5.1.</t>
  </si>
  <si>
    <t>Усього за підпунктом 2.5.</t>
  </si>
  <si>
    <t>Усього за розділом ІІ</t>
  </si>
  <si>
    <t>1.1.1.</t>
  </si>
  <si>
    <t>1.1.2.</t>
  </si>
  <si>
    <t>1.1.3.</t>
  </si>
  <si>
    <t>Додаток  4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</si>
  <si>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Реконструкція водоводу "Насосна станція "Київська" - вул. Фабрична" на ділянці вул.Фабрична - вул. Льонокомбінатівська в м. Рівне"</t>
  </si>
  <si>
    <t>реконструкція водоводу діаметром 500 мм довжино. 347 м.п.</t>
  </si>
  <si>
    <t>Реконструкція напірного колектора від КНС №1 по вулиці Замковій до вул. Пересопницькій в м.Рівне</t>
  </si>
  <si>
    <t>придбання лічильника води Ø150 мм - 1шт.</t>
  </si>
  <si>
    <t>Оснащення системою управління насосного агрегату №4 ВНС "Горбаків"</t>
  </si>
  <si>
    <t>придбання  комплектного перетворювача частоти 250 кВт - 1 шт.</t>
  </si>
  <si>
    <t>Оснащення системою управління насосного агрегату №1 ВНС "Боярка"</t>
  </si>
  <si>
    <t>придбання  комплектного перетворювача частоти 160  кВт - 1 шт.</t>
  </si>
  <si>
    <t>придбання кмплектної шафи управління свердловинним насосним агрегатом 55 кВт з пристроєм плавного пуску - 1 шт</t>
  </si>
  <si>
    <t>реконструкція напірного колектора</t>
  </si>
  <si>
    <t>1.2.2.</t>
  </si>
  <si>
    <t>2.2..</t>
  </si>
  <si>
    <t>2.2.1.</t>
  </si>
  <si>
    <t>Переоснащення системи управління насосним агрегатом артезіанської свердловини №16 водозабірного майданчика №3 м.Рівне</t>
  </si>
  <si>
    <t>Заміна лічильника технологічного обліку піднятої води артезіанської свердловини №4 водозабірного майданчика №3 м.Рівне</t>
  </si>
  <si>
    <t>Річний інвестиційний план 2020 рік</t>
  </si>
  <si>
    <t>Реконструкція локальної автоматизованої системи комерційного обліку електроенергії ЛУЗОД (АСКОЕ) РОВКП ВКГ "Рівнеоблводоканал"</t>
  </si>
  <si>
    <t>влаштування автоматизованої системи комерційного обліку електроенергії на ситемах водопостачання підприємства</t>
  </si>
  <si>
    <t>влаштування автоматизованої системи комерційного обліку електроенергії на ситемах водовідведення підприємства</t>
  </si>
  <si>
    <t>1.4.2.</t>
  </si>
  <si>
    <t>А.О. Грухаль</t>
  </si>
  <si>
    <t>Придбання обладнання для знезараження води піднятої артезіанськими свердловинами Рівненського та Гощанського району</t>
  </si>
  <si>
    <t>придбання насосів дозувальних - 5 шт., ємностей 100 л - 5шт.</t>
  </si>
  <si>
    <t>Придбання обладнання для знезараження води піднятої на ВНС "Боярка"</t>
  </si>
  <si>
    <t>придбання насоса дозатора - 1 шт</t>
  </si>
  <si>
    <t>стор.50</t>
  </si>
  <si>
    <t>стор.55</t>
  </si>
  <si>
    <t>стор.60</t>
  </si>
  <si>
    <t>стор.65</t>
  </si>
  <si>
    <t>стор.71</t>
  </si>
  <si>
    <t>стор.73</t>
  </si>
  <si>
    <t>стор.79</t>
  </si>
  <si>
    <t>стор.85</t>
  </si>
  <si>
    <t>стор.100</t>
  </si>
  <si>
    <t>стор.102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</si>
</sst>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"/>
    <numFmt numFmtId="166" formatCode="#,##0.00_ ;\-#,##0.00\ "/>
    <numFmt numFmtId="167" formatCode="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8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14" fillId="0" borderId="0" xfId="0" applyNumberFormat="1" applyFont="1" applyBorder="1" applyAlignment="1">
      <alignment vertical="center" wrapText="1"/>
    </xf>
    <xf numFmtId="0" fontId="6" fillId="2" borderId="0" xfId="0" applyFont="1" applyFill="1"/>
    <xf numFmtId="49" fontId="1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justify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2" fontId="7" fillId="0" borderId="0" xfId="0" applyNumberFormat="1" applyFont="1"/>
    <xf numFmtId="2" fontId="7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justify" wrapText="1"/>
    </xf>
    <xf numFmtId="2" fontId="12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3" fillId="6" borderId="1" xfId="1" applyNumberFormat="1" applyFont="1" applyFill="1" applyBorder="1" applyAlignment="1" applyProtection="1">
      <alignment horizontal="center" vertical="center" wrapText="1"/>
    </xf>
    <xf numFmtId="2" fontId="7" fillId="5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2" fontId="7" fillId="3" borderId="0" xfId="0" applyNumberFormat="1" applyFont="1" applyFill="1" applyBorder="1" applyAlignment="1">
      <alignment wrapText="1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18" fillId="0" borderId="0" xfId="0" applyNumberFormat="1" applyFont="1"/>
    <xf numFmtId="2" fontId="11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/>
    <xf numFmtId="2" fontId="11" fillId="0" borderId="0" xfId="0" applyNumberFormat="1" applyFont="1" applyBorder="1" applyAlignment="1">
      <alignment horizontal="center" vertical="center"/>
    </xf>
    <xf numFmtId="2" fontId="9" fillId="0" borderId="0" xfId="0" applyNumberFormat="1" applyFont="1"/>
    <xf numFmtId="2" fontId="14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" fontId="3" fillId="0" borderId="0" xfId="0" applyNumberFormat="1" applyFont="1" applyBorder="1"/>
    <xf numFmtId="2" fontId="7" fillId="0" borderId="0" xfId="0" applyNumberFormat="1" applyFont="1" applyBorder="1"/>
    <xf numFmtId="0" fontId="1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justify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166" fontId="22" fillId="0" borderId="0" xfId="0" applyNumberFormat="1" applyFont="1" applyBorder="1" applyAlignment="1">
      <alignment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165" fontId="10" fillId="0" borderId="8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167" fontId="10" fillId="0" borderId="0" xfId="0" applyNumberFormat="1" applyFont="1" applyAlignment="1">
      <alignment horizontal="left" vertical="top" wrapText="1"/>
    </xf>
    <xf numFmtId="167" fontId="11" fillId="0" borderId="0" xfId="0" applyNumberFormat="1" applyFont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justify" wrapText="1"/>
    </xf>
    <xf numFmtId="167" fontId="3" fillId="0" borderId="1" xfId="1" applyNumberFormat="1" applyFont="1" applyFill="1" applyBorder="1" applyAlignment="1" applyProtection="1">
      <alignment horizontal="center" vertical="center" wrapText="1"/>
    </xf>
    <xf numFmtId="167" fontId="3" fillId="6" borderId="1" xfId="1" applyNumberFormat="1" applyFont="1" applyFill="1" applyBorder="1" applyAlignment="1" applyProtection="1">
      <alignment horizontal="center" vertical="center" wrapText="1"/>
    </xf>
    <xf numFmtId="167" fontId="3" fillId="5" borderId="1" xfId="1" applyNumberFormat="1" applyFont="1" applyFill="1" applyBorder="1" applyAlignment="1" applyProtection="1">
      <alignment horizontal="center" vertical="center" wrapText="1"/>
    </xf>
    <xf numFmtId="167" fontId="7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2" fontId="7" fillId="2" borderId="0" xfId="0" applyNumberFormat="1" applyFont="1" applyFill="1"/>
    <xf numFmtId="167" fontId="3" fillId="4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6" borderId="9" xfId="0" applyNumberFormat="1" applyFont="1" applyFill="1" applyBorder="1" applyAlignment="1">
      <alignment horizontal="center" vertical="center"/>
    </xf>
    <xf numFmtId="165" fontId="7" fillId="6" borderId="3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left" vertical="center"/>
    </xf>
    <xf numFmtId="49" fontId="6" fillId="5" borderId="9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/>
    <xf numFmtId="2" fontId="12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Alignment="1">
      <alignment horizontal="left" vertical="top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textRotation="90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justify" wrapText="1"/>
    </xf>
  </cellXfs>
  <cellStyles count="3">
    <cellStyle name="Iau?iue" xfId="1"/>
    <cellStyle name="Звичайни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tabSelected="1" view="pageBreakPreview" topLeftCell="A10" zoomScaleSheetLayoutView="100" workbookViewId="0">
      <pane xSplit="4" ySplit="8" topLeftCell="E18" activePane="bottomRight" state="frozen"/>
      <selection activeCell="A10" sqref="A10"/>
      <selection pane="topRight" activeCell="E10" sqref="E10"/>
      <selection pane="bottomLeft" activeCell="A18" sqref="A18"/>
      <selection pane="bottomRight" activeCell="X35" sqref="X35"/>
    </sheetView>
  </sheetViews>
  <sheetFormatPr defaultColWidth="9.109375" defaultRowHeight="12" x14ac:dyDescent="0.25"/>
  <cols>
    <col min="1" max="1" width="5.5546875" style="14" customWidth="1"/>
    <col min="2" max="2" width="18.5546875" style="22" customWidth="1"/>
    <col min="3" max="3" width="11.109375" style="57" customWidth="1"/>
    <col min="4" max="4" width="10.5546875" style="24" customWidth="1"/>
    <col min="5" max="7" width="8.88671875" style="24" customWidth="1"/>
    <col min="8" max="8" width="9.109375" style="24"/>
    <col min="9" max="9" width="8.88671875" style="24" customWidth="1"/>
    <col min="10" max="11" width="8.44140625" style="24" customWidth="1"/>
    <col min="12" max="12" width="8.33203125" style="24" customWidth="1"/>
    <col min="13" max="13" width="8.44140625" style="24" customWidth="1"/>
    <col min="14" max="14" width="8" style="24" customWidth="1"/>
    <col min="15" max="15" width="7.6640625" style="24" customWidth="1"/>
    <col min="16" max="16" width="8" style="40" customWidth="1"/>
    <col min="17" max="17" width="7.88671875" style="41" customWidth="1"/>
    <col min="18" max="18" width="8.33203125" style="42" customWidth="1"/>
    <col min="19" max="19" width="7.88671875" style="42" customWidth="1"/>
    <col min="20" max="20" width="8.33203125" style="82" customWidth="1"/>
    <col min="21" max="21" width="9.109375" style="24"/>
    <col min="22" max="22" width="9.5546875" style="24" customWidth="1"/>
    <col min="23" max="23" width="8.6640625" style="24" customWidth="1"/>
    <col min="24" max="24" width="9.109375" style="24"/>
    <col min="25" max="16384" width="9.109375" style="1"/>
  </cols>
  <sheetData>
    <row r="1" spans="1:24" ht="31.5" customHeight="1" x14ac:dyDescent="0.25">
      <c r="L1" s="25"/>
      <c r="M1" s="25"/>
      <c r="O1" s="26"/>
      <c r="P1" s="26"/>
      <c r="Q1" s="26"/>
      <c r="R1" s="134" t="s">
        <v>67</v>
      </c>
      <c r="S1" s="134"/>
      <c r="T1" s="134"/>
      <c r="U1" s="134"/>
      <c r="V1" s="134"/>
      <c r="W1" s="134"/>
      <c r="X1" s="134"/>
    </row>
    <row r="2" spans="1:24" x14ac:dyDescent="0.25">
      <c r="L2" s="25"/>
      <c r="M2" s="25"/>
      <c r="O2" s="26"/>
      <c r="P2" s="26"/>
      <c r="Q2" s="26"/>
      <c r="R2" s="27"/>
      <c r="S2" s="27"/>
      <c r="T2" s="76"/>
      <c r="U2" s="27"/>
      <c r="V2" s="27"/>
      <c r="W2" s="27"/>
      <c r="X2" s="27"/>
    </row>
    <row r="3" spans="1:24" x14ac:dyDescent="0.25">
      <c r="L3" s="25"/>
      <c r="M3" s="25"/>
      <c r="O3" s="26"/>
      <c r="P3" s="26"/>
      <c r="Q3" s="26"/>
      <c r="R3" s="27"/>
      <c r="S3" s="27"/>
      <c r="T3" s="76"/>
      <c r="U3" s="27"/>
      <c r="V3" s="27"/>
      <c r="W3" s="27"/>
      <c r="X3" s="27"/>
    </row>
    <row r="4" spans="1:24" s="5" customFormat="1" ht="113.25" customHeight="1" x14ac:dyDescent="0.25">
      <c r="A4" s="15"/>
      <c r="B4" s="136" t="s">
        <v>38</v>
      </c>
      <c r="C4" s="136"/>
      <c r="D4" s="136"/>
      <c r="E4" s="136"/>
      <c r="F4" s="28"/>
      <c r="G4" s="29"/>
      <c r="H4" s="29"/>
      <c r="I4" s="137" t="s">
        <v>31</v>
      </c>
      <c r="J4" s="137"/>
      <c r="K4" s="137"/>
      <c r="L4" s="137"/>
      <c r="M4" s="137"/>
      <c r="N4" s="25"/>
      <c r="O4" s="25"/>
      <c r="P4" s="30"/>
      <c r="Q4" s="30"/>
      <c r="R4" s="30"/>
      <c r="S4" s="30"/>
      <c r="T4" s="135" t="s">
        <v>30</v>
      </c>
      <c r="U4" s="135"/>
      <c r="V4" s="135"/>
      <c r="W4" s="135"/>
      <c r="X4" s="135"/>
    </row>
    <row r="5" spans="1:24" s="5" customFormat="1" ht="15.6" x14ac:dyDescent="0.25">
      <c r="A5" s="15"/>
      <c r="B5" s="12"/>
      <c r="C5" s="58"/>
      <c r="D5" s="31"/>
      <c r="E5" s="31"/>
      <c r="F5" s="28"/>
      <c r="G5" s="29"/>
      <c r="H5" s="29"/>
      <c r="I5" s="32"/>
      <c r="J5" s="32"/>
      <c r="K5" s="32"/>
      <c r="L5" s="32"/>
      <c r="M5" s="32"/>
      <c r="N5" s="25"/>
      <c r="O5" s="25"/>
      <c r="P5" s="30"/>
      <c r="Q5" s="30"/>
      <c r="R5" s="30"/>
      <c r="S5" s="30"/>
      <c r="T5" s="77"/>
      <c r="U5" s="31"/>
      <c r="V5" s="31"/>
      <c r="W5" s="31"/>
      <c r="X5" s="31"/>
    </row>
    <row r="6" spans="1:24" ht="21.75" customHeight="1" x14ac:dyDescent="0.3">
      <c r="A6" s="145" t="s">
        <v>83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</row>
    <row r="7" spans="1:24" ht="20.25" customHeight="1" x14ac:dyDescent="0.3">
      <c r="A7" s="146" t="s">
        <v>19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9.5" customHeight="1" x14ac:dyDescent="0.25">
      <c r="A8" s="147" t="s">
        <v>2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</row>
    <row r="9" spans="1:24" ht="19.5" customHeight="1" x14ac:dyDescent="0.25">
      <c r="A9" s="16"/>
      <c r="B9" s="13"/>
      <c r="C9" s="5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78"/>
      <c r="U9" s="33"/>
      <c r="V9" s="33"/>
      <c r="W9" s="33"/>
      <c r="X9" s="33"/>
    </row>
    <row r="10" spans="1:24" ht="28.5" customHeight="1" x14ac:dyDescent="0.25">
      <c r="A10" s="109" t="s">
        <v>0</v>
      </c>
      <c r="B10" s="143" t="s">
        <v>1</v>
      </c>
      <c r="C10" s="143" t="s">
        <v>21</v>
      </c>
      <c r="D10" s="122" t="s">
        <v>18</v>
      </c>
      <c r="E10" s="122"/>
      <c r="F10" s="122"/>
      <c r="G10" s="122"/>
      <c r="H10" s="122"/>
      <c r="I10" s="122"/>
      <c r="J10" s="122"/>
      <c r="K10" s="139" t="s">
        <v>22</v>
      </c>
      <c r="L10" s="139" t="s">
        <v>23</v>
      </c>
      <c r="M10" s="139" t="s">
        <v>24</v>
      </c>
      <c r="N10" s="122" t="s">
        <v>25</v>
      </c>
      <c r="O10" s="123"/>
      <c r="P10" s="124" t="s">
        <v>26</v>
      </c>
      <c r="Q10" s="125"/>
      <c r="R10" s="125"/>
      <c r="S10" s="126"/>
      <c r="T10" s="138" t="s">
        <v>45</v>
      </c>
      <c r="U10" s="120" t="s">
        <v>11</v>
      </c>
      <c r="V10" s="120" t="s">
        <v>42</v>
      </c>
      <c r="W10" s="120" t="s">
        <v>43</v>
      </c>
      <c r="X10" s="120" t="s">
        <v>44</v>
      </c>
    </row>
    <row r="11" spans="1:24" ht="13.5" customHeight="1" x14ac:dyDescent="0.25">
      <c r="A11" s="110"/>
      <c r="B11" s="143"/>
      <c r="C11" s="144"/>
      <c r="D11" s="122" t="s">
        <v>7</v>
      </c>
      <c r="E11" s="142" t="s">
        <v>41</v>
      </c>
      <c r="F11" s="142"/>
      <c r="G11" s="142"/>
      <c r="H11" s="142"/>
      <c r="I11" s="142"/>
      <c r="J11" s="142"/>
      <c r="K11" s="140"/>
      <c r="L11" s="140"/>
      <c r="M11" s="140"/>
      <c r="N11" s="121" t="s">
        <v>16</v>
      </c>
      <c r="O11" s="122" t="s">
        <v>17</v>
      </c>
      <c r="P11" s="127"/>
      <c r="Q11" s="128"/>
      <c r="R11" s="128"/>
      <c r="S11" s="129"/>
      <c r="T11" s="138"/>
      <c r="U11" s="120"/>
      <c r="V11" s="120"/>
      <c r="W11" s="120"/>
      <c r="X11" s="120"/>
    </row>
    <row r="12" spans="1:24" ht="40.5" customHeight="1" x14ac:dyDescent="0.25">
      <c r="A12" s="110"/>
      <c r="B12" s="143"/>
      <c r="C12" s="144"/>
      <c r="D12" s="122"/>
      <c r="E12" s="133" t="s">
        <v>6</v>
      </c>
      <c r="F12" s="133" t="s">
        <v>10</v>
      </c>
      <c r="G12" s="133" t="s">
        <v>15</v>
      </c>
      <c r="H12" s="133" t="s">
        <v>27</v>
      </c>
      <c r="I12" s="133" t="s">
        <v>28</v>
      </c>
      <c r="J12" s="133"/>
      <c r="K12" s="140"/>
      <c r="L12" s="140"/>
      <c r="M12" s="140"/>
      <c r="N12" s="121"/>
      <c r="O12" s="122"/>
      <c r="P12" s="130"/>
      <c r="Q12" s="131"/>
      <c r="R12" s="131"/>
      <c r="S12" s="132"/>
      <c r="T12" s="138"/>
      <c r="U12" s="120"/>
      <c r="V12" s="120"/>
      <c r="W12" s="120"/>
      <c r="X12" s="120"/>
    </row>
    <row r="13" spans="1:24" ht="65.25" customHeight="1" x14ac:dyDescent="0.25">
      <c r="A13" s="110"/>
      <c r="B13" s="143"/>
      <c r="C13" s="144"/>
      <c r="D13" s="122"/>
      <c r="E13" s="133"/>
      <c r="F13" s="133"/>
      <c r="G13" s="133"/>
      <c r="H13" s="133"/>
      <c r="I13" s="34" t="s">
        <v>12</v>
      </c>
      <c r="J13" s="34" t="s">
        <v>13</v>
      </c>
      <c r="K13" s="141"/>
      <c r="L13" s="141"/>
      <c r="M13" s="141"/>
      <c r="N13" s="121"/>
      <c r="O13" s="122"/>
      <c r="P13" s="34" t="s">
        <v>3</v>
      </c>
      <c r="Q13" s="34" t="s">
        <v>4</v>
      </c>
      <c r="R13" s="34" t="s">
        <v>5</v>
      </c>
      <c r="S13" s="34" t="s">
        <v>29</v>
      </c>
      <c r="T13" s="138"/>
      <c r="U13" s="120"/>
      <c r="V13" s="120"/>
      <c r="W13" s="120"/>
      <c r="X13" s="120"/>
    </row>
    <row r="14" spans="1:24" s="68" customFormat="1" ht="11.25" customHeight="1" x14ac:dyDescent="0.25">
      <c r="A14" s="65">
        <v>1</v>
      </c>
      <c r="B14" s="66">
        <f>A14+1</f>
        <v>2</v>
      </c>
      <c r="C14" s="67">
        <f t="shared" ref="C14:X14" si="0">B14+1</f>
        <v>3</v>
      </c>
      <c r="D14" s="65">
        <f t="shared" si="0"/>
        <v>4</v>
      </c>
      <c r="E14" s="65">
        <f t="shared" si="0"/>
        <v>5</v>
      </c>
      <c r="F14" s="65">
        <f t="shared" si="0"/>
        <v>6</v>
      </c>
      <c r="G14" s="65">
        <f t="shared" si="0"/>
        <v>7</v>
      </c>
      <c r="H14" s="65">
        <f t="shared" si="0"/>
        <v>8</v>
      </c>
      <c r="I14" s="65">
        <f t="shared" si="0"/>
        <v>9</v>
      </c>
      <c r="J14" s="65">
        <f t="shared" si="0"/>
        <v>10</v>
      </c>
      <c r="K14" s="65">
        <f t="shared" si="0"/>
        <v>11</v>
      </c>
      <c r="L14" s="65">
        <f t="shared" si="0"/>
        <v>12</v>
      </c>
      <c r="M14" s="65">
        <f t="shared" si="0"/>
        <v>13</v>
      </c>
      <c r="N14" s="65">
        <f t="shared" si="0"/>
        <v>14</v>
      </c>
      <c r="O14" s="65">
        <f t="shared" si="0"/>
        <v>15</v>
      </c>
      <c r="P14" s="65">
        <f t="shared" si="0"/>
        <v>16</v>
      </c>
      <c r="Q14" s="65">
        <f t="shared" si="0"/>
        <v>17</v>
      </c>
      <c r="R14" s="65">
        <f t="shared" si="0"/>
        <v>18</v>
      </c>
      <c r="S14" s="65">
        <f t="shared" si="0"/>
        <v>19</v>
      </c>
      <c r="T14" s="65">
        <f t="shared" si="0"/>
        <v>20</v>
      </c>
      <c r="U14" s="65">
        <f>T14+1</f>
        <v>21</v>
      </c>
      <c r="V14" s="65">
        <f t="shared" si="0"/>
        <v>22</v>
      </c>
      <c r="W14" s="65">
        <f t="shared" si="0"/>
        <v>23</v>
      </c>
      <c r="X14" s="65">
        <f t="shared" si="0"/>
        <v>24</v>
      </c>
    </row>
    <row r="15" spans="1:24" s="21" customFormat="1" ht="11.4" x14ac:dyDescent="0.2">
      <c r="A15" s="4" t="s">
        <v>51</v>
      </c>
      <c r="B15" s="91" t="s">
        <v>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3"/>
    </row>
    <row r="16" spans="1:24" s="7" customFormat="1" ht="11.4" x14ac:dyDescent="0.2">
      <c r="A16" s="19"/>
      <c r="B16" s="103" t="s">
        <v>46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6" s="2" customFormat="1" ht="13.2" x14ac:dyDescent="0.25">
      <c r="A17" s="17" t="s">
        <v>48</v>
      </c>
      <c r="B17" s="100" t="s">
        <v>47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2"/>
    </row>
    <row r="18" spans="1:26" s="2" customFormat="1" ht="56.25" customHeight="1" x14ac:dyDescent="0.25">
      <c r="A18" s="87" t="s">
        <v>64</v>
      </c>
      <c r="B18" s="10" t="s">
        <v>72</v>
      </c>
      <c r="C18" s="74" t="s">
        <v>73</v>
      </c>
      <c r="D18" s="35">
        <v>1200</v>
      </c>
      <c r="E18" s="35">
        <f t="shared" ref="E18" si="1">D18</f>
        <v>1200</v>
      </c>
      <c r="F18" s="35" t="s">
        <v>14</v>
      </c>
      <c r="G18" s="35" t="s">
        <v>14</v>
      </c>
      <c r="H18" s="35" t="s">
        <v>14</v>
      </c>
      <c r="I18" s="35" t="s">
        <v>14</v>
      </c>
      <c r="J18" s="35" t="s">
        <v>14</v>
      </c>
      <c r="K18" s="35" t="s">
        <v>14</v>
      </c>
      <c r="L18" s="35" t="s">
        <v>14</v>
      </c>
      <c r="M18" s="35">
        <f t="shared" ref="M18" si="2">D18</f>
        <v>1200</v>
      </c>
      <c r="N18" s="35">
        <f t="shared" ref="N18" si="3">D18</f>
        <v>1200</v>
      </c>
      <c r="O18" s="35" t="s">
        <v>14</v>
      </c>
      <c r="P18" s="35" t="s">
        <v>14</v>
      </c>
      <c r="Q18" s="35" t="s">
        <v>14</v>
      </c>
      <c r="R18" s="35">
        <f>D18</f>
        <v>1200</v>
      </c>
      <c r="S18" s="35" t="s">
        <v>14</v>
      </c>
      <c r="T18" s="79">
        <f t="shared" ref="T18" si="4">12*D18/X18</f>
        <v>41.430384007871773</v>
      </c>
      <c r="U18" s="35" t="s">
        <v>93</v>
      </c>
      <c r="V18" s="35">
        <v>182500</v>
      </c>
      <c r="W18" s="35" t="s">
        <v>14</v>
      </c>
      <c r="X18" s="35">
        <v>347.57100000000003</v>
      </c>
    </row>
    <row r="19" spans="1:26" s="2" customFormat="1" ht="57.75" customHeight="1" x14ac:dyDescent="0.25">
      <c r="A19" s="18" t="s">
        <v>65</v>
      </c>
      <c r="B19" s="10" t="s">
        <v>74</v>
      </c>
      <c r="C19" s="74" t="s">
        <v>75</v>
      </c>
      <c r="D19" s="35">
        <v>958.96</v>
      </c>
      <c r="E19" s="35">
        <f t="shared" ref="E19:E20" si="5">D19</f>
        <v>958.96</v>
      </c>
      <c r="F19" s="35" t="s">
        <v>14</v>
      </c>
      <c r="G19" s="35" t="s">
        <v>14</v>
      </c>
      <c r="H19" s="35" t="s">
        <v>14</v>
      </c>
      <c r="I19" s="35" t="s">
        <v>14</v>
      </c>
      <c r="J19" s="35" t="s">
        <v>14</v>
      </c>
      <c r="K19" s="35" t="s">
        <v>14</v>
      </c>
      <c r="L19" s="35" t="s">
        <v>14</v>
      </c>
      <c r="M19" s="35">
        <f t="shared" ref="M19:M20" si="6">D19</f>
        <v>958.96</v>
      </c>
      <c r="N19" s="35">
        <f t="shared" ref="N19:N20" si="7">D19</f>
        <v>958.96</v>
      </c>
      <c r="O19" s="35" t="s">
        <v>14</v>
      </c>
      <c r="P19" s="35" t="s">
        <v>14</v>
      </c>
      <c r="Q19" s="35" t="s">
        <v>14</v>
      </c>
      <c r="R19" s="35" t="s">
        <v>14</v>
      </c>
      <c r="S19" s="35">
        <f>D19</f>
        <v>958.96</v>
      </c>
      <c r="T19" s="79">
        <f t="shared" ref="T19:T21" si="8">12*D19/X19</f>
        <v>40.770230963001282</v>
      </c>
      <c r="U19" s="35" t="s">
        <v>94</v>
      </c>
      <c r="V19" s="35">
        <v>116800</v>
      </c>
      <c r="W19" s="35" t="s">
        <v>14</v>
      </c>
      <c r="X19" s="35">
        <v>282.25299999999999</v>
      </c>
    </row>
    <row r="20" spans="1:26" s="2" customFormat="1" ht="104.25" customHeight="1" x14ac:dyDescent="0.25">
      <c r="A20" s="18" t="s">
        <v>66</v>
      </c>
      <c r="B20" s="10" t="s">
        <v>81</v>
      </c>
      <c r="C20" s="74" t="s">
        <v>76</v>
      </c>
      <c r="D20" s="35">
        <v>153.75</v>
      </c>
      <c r="E20" s="35">
        <f t="shared" si="5"/>
        <v>153.75</v>
      </c>
      <c r="F20" s="35" t="s">
        <v>14</v>
      </c>
      <c r="G20" s="35" t="s">
        <v>14</v>
      </c>
      <c r="H20" s="35" t="s">
        <v>14</v>
      </c>
      <c r="I20" s="35" t="s">
        <v>14</v>
      </c>
      <c r="J20" s="35" t="s">
        <v>14</v>
      </c>
      <c r="K20" s="35" t="s">
        <v>14</v>
      </c>
      <c r="L20" s="35" t="s">
        <v>14</v>
      </c>
      <c r="M20" s="35">
        <f t="shared" si="6"/>
        <v>153.75</v>
      </c>
      <c r="N20" s="35">
        <f t="shared" si="7"/>
        <v>153.75</v>
      </c>
      <c r="O20" s="35" t="s">
        <v>14</v>
      </c>
      <c r="P20" s="35" t="s">
        <v>14</v>
      </c>
      <c r="Q20" s="35" t="s">
        <v>14</v>
      </c>
      <c r="R20" s="35" t="s">
        <v>14</v>
      </c>
      <c r="S20" s="35">
        <f>D20</f>
        <v>153.75</v>
      </c>
      <c r="T20" s="79">
        <f t="shared" si="8"/>
        <v>20.507291481415614</v>
      </c>
      <c r="U20" s="35" t="s">
        <v>95</v>
      </c>
      <c r="V20" s="35">
        <v>37230</v>
      </c>
      <c r="W20" s="35" t="s">
        <v>14</v>
      </c>
      <c r="X20" s="35">
        <v>89.968000000000004</v>
      </c>
    </row>
    <row r="21" spans="1:26" s="2" customFormat="1" ht="12.75" customHeight="1" x14ac:dyDescent="0.25">
      <c r="A21" s="94" t="s">
        <v>52</v>
      </c>
      <c r="B21" s="95"/>
      <c r="C21" s="96"/>
      <c r="D21" s="36">
        <f t="shared" ref="D21:S21" si="9">SUM(D18:D20)</f>
        <v>2312.71</v>
      </c>
      <c r="E21" s="36">
        <f t="shared" si="9"/>
        <v>2312.71</v>
      </c>
      <c r="F21" s="36">
        <f t="shared" si="9"/>
        <v>0</v>
      </c>
      <c r="G21" s="36">
        <f t="shared" si="9"/>
        <v>0</v>
      </c>
      <c r="H21" s="36">
        <f t="shared" si="9"/>
        <v>0</v>
      </c>
      <c r="I21" s="36">
        <f t="shared" si="9"/>
        <v>0</v>
      </c>
      <c r="J21" s="36">
        <f t="shared" si="9"/>
        <v>0</v>
      </c>
      <c r="K21" s="36">
        <f t="shared" si="9"/>
        <v>0</v>
      </c>
      <c r="L21" s="36">
        <f t="shared" si="9"/>
        <v>0</v>
      </c>
      <c r="M21" s="36">
        <f t="shared" si="9"/>
        <v>2312.71</v>
      </c>
      <c r="N21" s="36">
        <f t="shared" si="9"/>
        <v>2312.71</v>
      </c>
      <c r="O21" s="36">
        <f t="shared" si="9"/>
        <v>0</v>
      </c>
      <c r="P21" s="36">
        <f t="shared" si="9"/>
        <v>0</v>
      </c>
      <c r="Q21" s="36">
        <f t="shared" si="9"/>
        <v>0</v>
      </c>
      <c r="R21" s="36">
        <f t="shared" si="9"/>
        <v>1200</v>
      </c>
      <c r="S21" s="36">
        <f t="shared" si="9"/>
        <v>1112.71</v>
      </c>
      <c r="T21" s="80">
        <f t="shared" si="8"/>
        <v>38.556305154822503</v>
      </c>
      <c r="U21" s="36"/>
      <c r="V21" s="36">
        <f>SUM(V18:V20)</f>
        <v>336530</v>
      </c>
      <c r="W21" s="36"/>
      <c r="X21" s="36">
        <f>SUM(X18:X20)</f>
        <v>719.79200000000003</v>
      </c>
    </row>
    <row r="22" spans="1:26" s="3" customFormat="1" ht="12.75" customHeight="1" x14ac:dyDescent="0.25">
      <c r="A22" s="18" t="s">
        <v>20</v>
      </c>
      <c r="B22" s="106" t="s">
        <v>49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8"/>
    </row>
    <row r="23" spans="1:26" s="3" customFormat="1" ht="91.5" customHeight="1" x14ac:dyDescent="0.25">
      <c r="A23" s="18" t="s">
        <v>50</v>
      </c>
      <c r="B23" s="72" t="s">
        <v>82</v>
      </c>
      <c r="C23" s="73" t="s">
        <v>71</v>
      </c>
      <c r="D23" s="35">
        <v>37.049999999999997</v>
      </c>
      <c r="E23" s="35">
        <f>D23</f>
        <v>37.049999999999997</v>
      </c>
      <c r="F23" s="35" t="s">
        <v>14</v>
      </c>
      <c r="G23" s="35" t="s">
        <v>14</v>
      </c>
      <c r="H23" s="35" t="s">
        <v>14</v>
      </c>
      <c r="I23" s="35" t="s">
        <v>14</v>
      </c>
      <c r="J23" s="35" t="s">
        <v>14</v>
      </c>
      <c r="K23" s="35" t="s">
        <v>14</v>
      </c>
      <c r="L23" s="35" t="s">
        <v>14</v>
      </c>
      <c r="M23" s="35">
        <f>D23</f>
        <v>37.049999999999997</v>
      </c>
      <c r="N23" s="35">
        <f>D23</f>
        <v>37.049999999999997</v>
      </c>
      <c r="O23" s="35" t="s">
        <v>14</v>
      </c>
      <c r="P23" s="35">
        <f>D23</f>
        <v>37.049999999999997</v>
      </c>
      <c r="Q23" s="35" t="s">
        <v>14</v>
      </c>
      <c r="R23" s="35" t="s">
        <v>14</v>
      </c>
      <c r="S23" s="35" t="s">
        <v>14</v>
      </c>
      <c r="T23" s="35" t="s">
        <v>14</v>
      </c>
      <c r="U23" s="35" t="s">
        <v>96</v>
      </c>
      <c r="V23" s="35" t="s">
        <v>14</v>
      </c>
      <c r="W23" s="35" t="s">
        <v>14</v>
      </c>
      <c r="X23" s="35" t="s">
        <v>14</v>
      </c>
    </row>
    <row r="24" spans="1:26" s="3" customFormat="1" ht="129" customHeight="1" x14ac:dyDescent="0.25">
      <c r="A24" s="18" t="s">
        <v>78</v>
      </c>
      <c r="B24" s="10" t="s">
        <v>84</v>
      </c>
      <c r="C24" s="74" t="s">
        <v>85</v>
      </c>
      <c r="D24" s="35">
        <v>1724.4</v>
      </c>
      <c r="E24" s="35">
        <f t="shared" ref="E24" si="10">D24</f>
        <v>1724.4</v>
      </c>
      <c r="F24" s="35" t="s">
        <v>14</v>
      </c>
      <c r="G24" s="35" t="s">
        <v>14</v>
      </c>
      <c r="H24" s="35" t="s">
        <v>14</v>
      </c>
      <c r="I24" s="35" t="s">
        <v>14</v>
      </c>
      <c r="J24" s="35" t="s">
        <v>14</v>
      </c>
      <c r="K24" s="35" t="s">
        <v>14</v>
      </c>
      <c r="L24" s="35" t="s">
        <v>14</v>
      </c>
      <c r="M24" s="35">
        <f t="shared" ref="M24" si="11">D24</f>
        <v>1724.4</v>
      </c>
      <c r="N24" s="35" t="s">
        <v>14</v>
      </c>
      <c r="O24" s="35">
        <f>D24</f>
        <v>1724.4</v>
      </c>
      <c r="P24" s="35">
        <f>D24/4</f>
        <v>431.1</v>
      </c>
      <c r="Q24" s="35">
        <f>D24/4</f>
        <v>431.1</v>
      </c>
      <c r="R24" s="35">
        <f>D24/4</f>
        <v>431.1</v>
      </c>
      <c r="S24" s="35">
        <f>D24/4</f>
        <v>431.1</v>
      </c>
      <c r="T24" s="79">
        <f t="shared" ref="T24:T25" si="12">12*D24/X24</f>
        <v>8.8078830314767931</v>
      </c>
      <c r="U24" s="35" t="s">
        <v>97</v>
      </c>
      <c r="V24" s="35">
        <v>1100400</v>
      </c>
      <c r="W24" s="35" t="s">
        <v>14</v>
      </c>
      <c r="X24" s="35">
        <v>2349.35</v>
      </c>
    </row>
    <row r="25" spans="1:26" s="2" customFormat="1" ht="12.75" customHeight="1" x14ac:dyDescent="0.25">
      <c r="A25" s="94" t="s">
        <v>53</v>
      </c>
      <c r="B25" s="95"/>
      <c r="C25" s="96"/>
      <c r="D25" s="36">
        <f>SUM(D23:D24)</f>
        <v>1761.45</v>
      </c>
      <c r="E25" s="36">
        <f t="shared" ref="E25:X25" si="13">SUM(E23:E24)</f>
        <v>1761.45</v>
      </c>
      <c r="F25" s="36">
        <f t="shared" si="13"/>
        <v>0</v>
      </c>
      <c r="G25" s="36">
        <f t="shared" si="13"/>
        <v>0</v>
      </c>
      <c r="H25" s="36">
        <f t="shared" si="13"/>
        <v>0</v>
      </c>
      <c r="I25" s="36">
        <f t="shared" si="13"/>
        <v>0</v>
      </c>
      <c r="J25" s="36">
        <f t="shared" si="13"/>
        <v>0</v>
      </c>
      <c r="K25" s="36">
        <f t="shared" si="13"/>
        <v>0</v>
      </c>
      <c r="L25" s="36">
        <f t="shared" si="13"/>
        <v>0</v>
      </c>
      <c r="M25" s="36">
        <f t="shared" si="13"/>
        <v>1761.45</v>
      </c>
      <c r="N25" s="36">
        <f t="shared" si="13"/>
        <v>37.049999999999997</v>
      </c>
      <c r="O25" s="36">
        <f t="shared" si="13"/>
        <v>1724.4</v>
      </c>
      <c r="P25" s="36">
        <f t="shared" si="13"/>
        <v>468.15000000000003</v>
      </c>
      <c r="Q25" s="36">
        <f t="shared" si="13"/>
        <v>431.1</v>
      </c>
      <c r="R25" s="36">
        <f t="shared" si="13"/>
        <v>431.1</v>
      </c>
      <c r="S25" s="36">
        <f t="shared" si="13"/>
        <v>431.1</v>
      </c>
      <c r="T25" s="80">
        <f t="shared" si="12"/>
        <v>8.9971268648775204</v>
      </c>
      <c r="U25" s="36"/>
      <c r="V25" s="36">
        <f t="shared" si="13"/>
        <v>1100400</v>
      </c>
      <c r="W25" s="36">
        <f t="shared" si="13"/>
        <v>0</v>
      </c>
      <c r="X25" s="36">
        <f t="shared" si="13"/>
        <v>2349.35</v>
      </c>
    </row>
    <row r="26" spans="1:26" s="2" customFormat="1" ht="13.2" x14ac:dyDescent="0.25">
      <c r="A26" s="17" t="s">
        <v>54</v>
      </c>
      <c r="B26" s="100" t="s">
        <v>39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2"/>
    </row>
    <row r="27" spans="1:26" s="2" customFormat="1" ht="106.5" customHeight="1" x14ac:dyDescent="0.25">
      <c r="A27" s="18" t="s">
        <v>56</v>
      </c>
      <c r="B27" s="10" t="s">
        <v>89</v>
      </c>
      <c r="C27" s="60" t="s">
        <v>90</v>
      </c>
      <c r="D27" s="35">
        <v>136.58000000000001</v>
      </c>
      <c r="E27" s="35">
        <f>D27</f>
        <v>136.58000000000001</v>
      </c>
      <c r="F27" s="35" t="s">
        <v>14</v>
      </c>
      <c r="G27" s="35" t="s">
        <v>14</v>
      </c>
      <c r="H27" s="35" t="s">
        <v>14</v>
      </c>
      <c r="I27" s="35" t="s">
        <v>14</v>
      </c>
      <c r="J27" s="35" t="s">
        <v>14</v>
      </c>
      <c r="K27" s="35" t="s">
        <v>14</v>
      </c>
      <c r="L27" s="35" t="s">
        <v>14</v>
      </c>
      <c r="M27" s="35">
        <f>D27</f>
        <v>136.58000000000001</v>
      </c>
      <c r="N27" s="35">
        <f>D27</f>
        <v>136.58000000000001</v>
      </c>
      <c r="O27" s="35" t="s">
        <v>14</v>
      </c>
      <c r="P27" s="35" t="s">
        <v>14</v>
      </c>
      <c r="Q27" s="35" t="s">
        <v>14</v>
      </c>
      <c r="R27" s="35">
        <f>D27</f>
        <v>136.58000000000001</v>
      </c>
      <c r="S27" s="35" t="s">
        <v>14</v>
      </c>
      <c r="T27" s="79">
        <f>12*(D27/X27)</f>
        <v>3.2426400759734095</v>
      </c>
      <c r="U27" s="35" t="s">
        <v>98</v>
      </c>
      <c r="V27" s="35" t="s">
        <v>14</v>
      </c>
      <c r="W27" s="35">
        <v>505.44</v>
      </c>
      <c r="X27" s="35">
        <v>505.44</v>
      </c>
    </row>
    <row r="28" spans="1:26" s="2" customFormat="1" ht="66.75" customHeight="1" x14ac:dyDescent="0.25">
      <c r="A28" s="18" t="s">
        <v>87</v>
      </c>
      <c r="B28" s="10" t="s">
        <v>91</v>
      </c>
      <c r="C28" s="60" t="s">
        <v>92</v>
      </c>
      <c r="D28" s="35">
        <v>20.96</v>
      </c>
      <c r="E28" s="35">
        <f>D28</f>
        <v>20.96</v>
      </c>
      <c r="F28" s="35" t="s">
        <v>14</v>
      </c>
      <c r="G28" s="35" t="s">
        <v>14</v>
      </c>
      <c r="H28" s="35" t="s">
        <v>14</v>
      </c>
      <c r="I28" s="35" t="s">
        <v>14</v>
      </c>
      <c r="J28" s="35" t="s">
        <v>14</v>
      </c>
      <c r="K28" s="35" t="s">
        <v>14</v>
      </c>
      <c r="L28" s="35" t="s">
        <v>14</v>
      </c>
      <c r="M28" s="35">
        <f>D28</f>
        <v>20.96</v>
      </c>
      <c r="N28" s="35">
        <f>D28</f>
        <v>20.96</v>
      </c>
      <c r="O28" s="35" t="s">
        <v>14</v>
      </c>
      <c r="P28" s="35" t="s">
        <v>14</v>
      </c>
      <c r="Q28" s="35" t="s">
        <v>14</v>
      </c>
      <c r="R28" s="35" t="s">
        <v>14</v>
      </c>
      <c r="S28" s="35">
        <f>D28</f>
        <v>20.96</v>
      </c>
      <c r="T28" s="79">
        <f>12*(D28/X28)</f>
        <v>2.4881291547958218</v>
      </c>
      <c r="U28" s="35" t="s">
        <v>99</v>
      </c>
      <c r="V28" s="35" t="s">
        <v>14</v>
      </c>
      <c r="W28" s="35">
        <v>101.08799999999999</v>
      </c>
      <c r="X28" s="35">
        <v>101.08799999999999</v>
      </c>
    </row>
    <row r="29" spans="1:26" s="2" customFormat="1" ht="102.75" customHeight="1" x14ac:dyDescent="0.25">
      <c r="A29" s="18" t="s">
        <v>87</v>
      </c>
      <c r="B29" s="10" t="s">
        <v>68</v>
      </c>
      <c r="C29" s="60" t="s">
        <v>69</v>
      </c>
      <c r="D29" s="35">
        <v>773.14</v>
      </c>
      <c r="E29" s="35">
        <f>D29</f>
        <v>773.14</v>
      </c>
      <c r="F29" s="35" t="s">
        <v>14</v>
      </c>
      <c r="G29" s="35" t="s">
        <v>14</v>
      </c>
      <c r="H29" s="35" t="s">
        <v>14</v>
      </c>
      <c r="I29" s="35" t="s">
        <v>14</v>
      </c>
      <c r="J29" s="35" t="s">
        <v>14</v>
      </c>
      <c r="K29" s="35" t="s">
        <v>14</v>
      </c>
      <c r="L29" s="35" t="s">
        <v>14</v>
      </c>
      <c r="M29" s="35">
        <f>D29</f>
        <v>773.14</v>
      </c>
      <c r="N29" s="35">
        <f>D29</f>
        <v>773.14</v>
      </c>
      <c r="O29" s="35" t="s">
        <v>14</v>
      </c>
      <c r="P29" s="35" t="s">
        <v>14</v>
      </c>
      <c r="Q29" s="35" t="s">
        <v>14</v>
      </c>
      <c r="R29" s="35">
        <f>D29</f>
        <v>773.14</v>
      </c>
      <c r="S29" s="35" t="s">
        <v>14</v>
      </c>
      <c r="T29" s="79">
        <f>12*(D29/X29)</f>
        <v>45.08104956268221</v>
      </c>
      <c r="U29" s="35" t="s">
        <v>100</v>
      </c>
      <c r="V29" s="35">
        <v>85163</v>
      </c>
      <c r="W29" s="35" t="s">
        <v>14</v>
      </c>
      <c r="X29" s="35">
        <v>205.8</v>
      </c>
    </row>
    <row r="30" spans="1:26" s="2" customFormat="1" ht="13.2" x14ac:dyDescent="0.25">
      <c r="A30" s="94" t="s">
        <v>55</v>
      </c>
      <c r="B30" s="95"/>
      <c r="C30" s="96"/>
      <c r="D30" s="36">
        <f>SUM(D27:D29)</f>
        <v>930.68000000000006</v>
      </c>
      <c r="E30" s="36">
        <f t="shared" ref="E30:X30" si="14">SUM(E27:E29)</f>
        <v>930.68000000000006</v>
      </c>
      <c r="F30" s="36">
        <f t="shared" si="14"/>
        <v>0</v>
      </c>
      <c r="G30" s="36">
        <f t="shared" si="14"/>
        <v>0</v>
      </c>
      <c r="H30" s="36">
        <f t="shared" si="14"/>
        <v>0</v>
      </c>
      <c r="I30" s="36">
        <f t="shared" si="14"/>
        <v>0</v>
      </c>
      <c r="J30" s="36">
        <f t="shared" si="14"/>
        <v>0</v>
      </c>
      <c r="K30" s="36">
        <f t="shared" si="14"/>
        <v>0</v>
      </c>
      <c r="L30" s="36">
        <f t="shared" si="14"/>
        <v>0</v>
      </c>
      <c r="M30" s="36">
        <f t="shared" si="14"/>
        <v>930.68000000000006</v>
      </c>
      <c r="N30" s="36">
        <f t="shared" si="14"/>
        <v>930.68000000000006</v>
      </c>
      <c r="O30" s="36">
        <f t="shared" si="14"/>
        <v>0</v>
      </c>
      <c r="P30" s="36">
        <f t="shared" si="14"/>
        <v>0</v>
      </c>
      <c r="Q30" s="36">
        <f t="shared" si="14"/>
        <v>0</v>
      </c>
      <c r="R30" s="36">
        <f t="shared" si="14"/>
        <v>909.72</v>
      </c>
      <c r="S30" s="36">
        <f t="shared" si="14"/>
        <v>20.96</v>
      </c>
      <c r="T30" s="80">
        <f>12*(D30/X30)</f>
        <v>13.748338109729076</v>
      </c>
      <c r="U30" s="36"/>
      <c r="V30" s="36">
        <f t="shared" si="14"/>
        <v>85163</v>
      </c>
      <c r="W30" s="36">
        <f t="shared" si="14"/>
        <v>606.52800000000002</v>
      </c>
      <c r="X30" s="36">
        <f t="shared" si="14"/>
        <v>812.32799999999997</v>
      </c>
    </row>
    <row r="31" spans="1:26" s="2" customFormat="1" ht="13.2" x14ac:dyDescent="0.25">
      <c r="A31" s="97" t="s">
        <v>36</v>
      </c>
      <c r="B31" s="98"/>
      <c r="C31" s="99"/>
      <c r="D31" s="75">
        <f>D30+D25+D21</f>
        <v>5004.84</v>
      </c>
      <c r="E31" s="75">
        <f t="shared" ref="E31:X31" si="15">E30+E25+E21</f>
        <v>5004.84</v>
      </c>
      <c r="F31" s="75">
        <f t="shared" si="15"/>
        <v>0</v>
      </c>
      <c r="G31" s="75">
        <f t="shared" si="15"/>
        <v>0</v>
      </c>
      <c r="H31" s="75">
        <f t="shared" si="15"/>
        <v>0</v>
      </c>
      <c r="I31" s="75">
        <f t="shared" si="15"/>
        <v>0</v>
      </c>
      <c r="J31" s="75">
        <f t="shared" si="15"/>
        <v>0</v>
      </c>
      <c r="K31" s="75">
        <f t="shared" si="15"/>
        <v>0</v>
      </c>
      <c r="L31" s="75">
        <f t="shared" si="15"/>
        <v>0</v>
      </c>
      <c r="M31" s="75">
        <f t="shared" si="15"/>
        <v>5004.84</v>
      </c>
      <c r="N31" s="75">
        <f t="shared" si="15"/>
        <v>3280.44</v>
      </c>
      <c r="O31" s="75">
        <f t="shared" si="15"/>
        <v>1724.4</v>
      </c>
      <c r="P31" s="75">
        <f t="shared" si="15"/>
        <v>468.15000000000003</v>
      </c>
      <c r="Q31" s="75">
        <f t="shared" si="15"/>
        <v>431.1</v>
      </c>
      <c r="R31" s="75">
        <f t="shared" si="15"/>
        <v>2540.8200000000002</v>
      </c>
      <c r="S31" s="75">
        <f t="shared" si="15"/>
        <v>1564.77</v>
      </c>
      <c r="T31" s="81">
        <f>12*(D31/X31)</f>
        <v>15.473024395396591</v>
      </c>
      <c r="U31" s="75"/>
      <c r="V31" s="75">
        <f t="shared" si="15"/>
        <v>1522093</v>
      </c>
      <c r="W31" s="75">
        <f t="shared" si="15"/>
        <v>606.52800000000002</v>
      </c>
      <c r="X31" s="75">
        <f t="shared" si="15"/>
        <v>3881.47</v>
      </c>
      <c r="Y31" s="85">
        <f>5004844.49/1000</f>
        <v>5004.8444900000004</v>
      </c>
      <c r="Z31" s="85">
        <f>Y31-D31</f>
        <v>4.4900000002598972E-3</v>
      </c>
    </row>
    <row r="32" spans="1:26" s="7" customFormat="1" ht="13.2" x14ac:dyDescent="0.2">
      <c r="A32" s="19" t="s">
        <v>57</v>
      </c>
      <c r="B32" s="117" t="s">
        <v>9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9"/>
    </row>
    <row r="33" spans="1:26" s="2" customFormat="1" ht="13.2" x14ac:dyDescent="0.25">
      <c r="A33" s="17"/>
      <c r="B33" s="100" t="s">
        <v>58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2"/>
    </row>
    <row r="34" spans="1:26" s="2" customFormat="1" ht="13.2" x14ac:dyDescent="0.25">
      <c r="A34" s="17" t="s">
        <v>79</v>
      </c>
      <c r="B34" s="100" t="s">
        <v>49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2"/>
    </row>
    <row r="35" spans="1:26" s="2" customFormat="1" ht="128.25" customHeight="1" x14ac:dyDescent="0.25">
      <c r="A35" s="18" t="s">
        <v>80</v>
      </c>
      <c r="B35" s="10" t="s">
        <v>84</v>
      </c>
      <c r="C35" s="74" t="s">
        <v>86</v>
      </c>
      <c r="D35" s="35">
        <v>1042.21</v>
      </c>
      <c r="E35" s="35">
        <f>D35</f>
        <v>1042.21</v>
      </c>
      <c r="F35" s="35" t="s">
        <v>14</v>
      </c>
      <c r="G35" s="35" t="s">
        <v>14</v>
      </c>
      <c r="H35" s="35" t="s">
        <v>14</v>
      </c>
      <c r="I35" s="35" t="s">
        <v>14</v>
      </c>
      <c r="J35" s="35" t="s">
        <v>14</v>
      </c>
      <c r="K35" s="35" t="s">
        <v>14</v>
      </c>
      <c r="L35" s="35" t="s">
        <v>14</v>
      </c>
      <c r="M35" s="35">
        <f>D35</f>
        <v>1042.21</v>
      </c>
      <c r="N35" s="35" t="s">
        <v>14</v>
      </c>
      <c r="O35" s="35">
        <f>D35</f>
        <v>1042.21</v>
      </c>
      <c r="P35" s="35">
        <f>D35/4</f>
        <v>260.55250000000001</v>
      </c>
      <c r="Q35" s="35">
        <f>D35/4</f>
        <v>260.55250000000001</v>
      </c>
      <c r="R35" s="35">
        <f>D35/4</f>
        <v>260.55250000000001</v>
      </c>
      <c r="S35" s="35">
        <f>D35/4</f>
        <v>260.55250000000001</v>
      </c>
      <c r="T35" s="79">
        <f>12*D35/X35</f>
        <v>8.5394967737530312</v>
      </c>
      <c r="U35" s="35" t="s">
        <v>101</v>
      </c>
      <c r="V35" s="35">
        <v>606050</v>
      </c>
      <c r="W35" s="35" t="s">
        <v>14</v>
      </c>
      <c r="X35" s="35">
        <v>1464.55</v>
      </c>
    </row>
    <row r="36" spans="1:26" s="2" customFormat="1" ht="13.2" x14ac:dyDescent="0.25">
      <c r="A36" s="94" t="s">
        <v>59</v>
      </c>
      <c r="B36" s="95"/>
      <c r="C36" s="96"/>
      <c r="D36" s="36">
        <f t="shared" ref="D36:X36" si="16">SUM(D35:D35)</f>
        <v>1042.21</v>
      </c>
      <c r="E36" s="36">
        <f t="shared" si="16"/>
        <v>1042.21</v>
      </c>
      <c r="F36" s="36">
        <f t="shared" si="16"/>
        <v>0</v>
      </c>
      <c r="G36" s="36">
        <f t="shared" si="16"/>
        <v>0</v>
      </c>
      <c r="H36" s="36">
        <f t="shared" si="16"/>
        <v>0</v>
      </c>
      <c r="I36" s="36">
        <f t="shared" si="16"/>
        <v>0</v>
      </c>
      <c r="J36" s="36">
        <f t="shared" si="16"/>
        <v>0</v>
      </c>
      <c r="K36" s="36">
        <f t="shared" si="16"/>
        <v>0</v>
      </c>
      <c r="L36" s="36">
        <f t="shared" si="16"/>
        <v>0</v>
      </c>
      <c r="M36" s="36">
        <f t="shared" si="16"/>
        <v>1042.21</v>
      </c>
      <c r="N36" s="36">
        <f t="shared" si="16"/>
        <v>0</v>
      </c>
      <c r="O36" s="36">
        <f t="shared" si="16"/>
        <v>1042.21</v>
      </c>
      <c r="P36" s="36">
        <f t="shared" si="16"/>
        <v>260.55250000000001</v>
      </c>
      <c r="Q36" s="36">
        <f t="shared" si="16"/>
        <v>260.55250000000001</v>
      </c>
      <c r="R36" s="36">
        <f t="shared" si="16"/>
        <v>260.55250000000001</v>
      </c>
      <c r="S36" s="36">
        <f t="shared" si="16"/>
        <v>260.55250000000001</v>
      </c>
      <c r="T36" s="80">
        <f>12*D36/X36</f>
        <v>8.5394967737530312</v>
      </c>
      <c r="U36" s="36"/>
      <c r="V36" s="36">
        <f t="shared" si="16"/>
        <v>606050</v>
      </c>
      <c r="W36" s="36">
        <f t="shared" si="16"/>
        <v>0</v>
      </c>
      <c r="X36" s="36">
        <f t="shared" si="16"/>
        <v>1464.55</v>
      </c>
    </row>
    <row r="37" spans="1:26" s="3" customFormat="1" ht="12.75" customHeight="1" x14ac:dyDescent="0.25">
      <c r="A37" s="18" t="s">
        <v>60</v>
      </c>
      <c r="B37" s="106" t="s">
        <v>40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8"/>
    </row>
    <row r="38" spans="1:26" s="3" customFormat="1" ht="83.25" customHeight="1" x14ac:dyDescent="0.25">
      <c r="A38" s="69" t="s">
        <v>61</v>
      </c>
      <c r="B38" s="70" t="s">
        <v>70</v>
      </c>
      <c r="C38" s="71" t="s">
        <v>77</v>
      </c>
      <c r="D38" s="35">
        <v>1576.29</v>
      </c>
      <c r="E38" s="35">
        <f>D38</f>
        <v>1576.29</v>
      </c>
      <c r="F38" s="35" t="s">
        <v>14</v>
      </c>
      <c r="G38" s="35" t="s">
        <v>14</v>
      </c>
      <c r="H38" s="35" t="s">
        <v>14</v>
      </c>
      <c r="I38" s="35" t="s">
        <v>14</v>
      </c>
      <c r="J38" s="35" t="s">
        <v>14</v>
      </c>
      <c r="K38" s="35" t="s">
        <v>14</v>
      </c>
      <c r="L38" s="35" t="s">
        <v>14</v>
      </c>
      <c r="M38" s="35">
        <f>D38</f>
        <v>1576.29</v>
      </c>
      <c r="N38" s="35">
        <f>D38</f>
        <v>1576.29</v>
      </c>
      <c r="O38" s="35" t="s">
        <v>14</v>
      </c>
      <c r="P38" s="35" t="s">
        <v>14</v>
      </c>
      <c r="Q38" s="35" t="s">
        <v>14</v>
      </c>
      <c r="R38" s="35">
        <f>D38/2</f>
        <v>788.14499999999998</v>
      </c>
      <c r="S38" s="35">
        <f>D38/2</f>
        <v>788.14499999999998</v>
      </c>
      <c r="T38" s="79" t="s">
        <v>14</v>
      </c>
      <c r="U38" s="35" t="s">
        <v>102</v>
      </c>
      <c r="V38" s="79" t="s">
        <v>14</v>
      </c>
      <c r="W38" s="35" t="s">
        <v>14</v>
      </c>
      <c r="X38" s="35" t="s">
        <v>14</v>
      </c>
    </row>
    <row r="39" spans="1:26" s="2" customFormat="1" ht="13.5" customHeight="1" x14ac:dyDescent="0.25">
      <c r="A39" s="94" t="s">
        <v>62</v>
      </c>
      <c r="B39" s="95"/>
      <c r="C39" s="96"/>
      <c r="D39" s="36">
        <f t="shared" ref="D39:X39" si="17">SUM(D38:D38)</f>
        <v>1576.29</v>
      </c>
      <c r="E39" s="36">
        <f t="shared" si="17"/>
        <v>1576.29</v>
      </c>
      <c r="F39" s="36">
        <f t="shared" si="17"/>
        <v>0</v>
      </c>
      <c r="G39" s="36">
        <f t="shared" si="17"/>
        <v>0</v>
      </c>
      <c r="H39" s="36">
        <f t="shared" si="17"/>
        <v>0</v>
      </c>
      <c r="I39" s="36">
        <f t="shared" si="17"/>
        <v>0</v>
      </c>
      <c r="J39" s="36">
        <f t="shared" si="17"/>
        <v>0</v>
      </c>
      <c r="K39" s="36">
        <f t="shared" si="17"/>
        <v>0</v>
      </c>
      <c r="L39" s="36">
        <f t="shared" si="17"/>
        <v>0</v>
      </c>
      <c r="M39" s="36">
        <f t="shared" si="17"/>
        <v>1576.29</v>
      </c>
      <c r="N39" s="36">
        <f t="shared" si="17"/>
        <v>1576.29</v>
      </c>
      <c r="O39" s="36">
        <f t="shared" si="17"/>
        <v>0</v>
      </c>
      <c r="P39" s="36">
        <f t="shared" si="17"/>
        <v>0</v>
      </c>
      <c r="Q39" s="36">
        <f t="shared" si="17"/>
        <v>0</v>
      </c>
      <c r="R39" s="36">
        <f t="shared" si="17"/>
        <v>788.14499999999998</v>
      </c>
      <c r="S39" s="36">
        <f t="shared" si="17"/>
        <v>788.14499999999998</v>
      </c>
      <c r="T39" s="36">
        <f t="shared" si="17"/>
        <v>0</v>
      </c>
      <c r="U39" s="36"/>
      <c r="V39" s="36">
        <f t="shared" si="17"/>
        <v>0</v>
      </c>
      <c r="W39" s="36">
        <f t="shared" si="17"/>
        <v>0</v>
      </c>
      <c r="X39" s="36">
        <f t="shared" si="17"/>
        <v>0</v>
      </c>
    </row>
    <row r="40" spans="1:26" ht="13.2" x14ac:dyDescent="0.25">
      <c r="A40" s="114" t="s">
        <v>63</v>
      </c>
      <c r="B40" s="115"/>
      <c r="C40" s="116"/>
      <c r="D40" s="37">
        <f>D39+D36</f>
        <v>2618.5</v>
      </c>
      <c r="E40" s="37">
        <f t="shared" ref="E40:X40" si="18">E39+E36</f>
        <v>2618.5</v>
      </c>
      <c r="F40" s="37">
        <f t="shared" si="18"/>
        <v>0</v>
      </c>
      <c r="G40" s="37">
        <f t="shared" si="18"/>
        <v>0</v>
      </c>
      <c r="H40" s="37">
        <f t="shared" si="18"/>
        <v>0</v>
      </c>
      <c r="I40" s="37">
        <f t="shared" si="18"/>
        <v>0</v>
      </c>
      <c r="J40" s="37">
        <f t="shared" si="18"/>
        <v>0</v>
      </c>
      <c r="K40" s="37">
        <f t="shared" si="18"/>
        <v>0</v>
      </c>
      <c r="L40" s="37">
        <f t="shared" si="18"/>
        <v>0</v>
      </c>
      <c r="M40" s="37">
        <f t="shared" si="18"/>
        <v>2618.5</v>
      </c>
      <c r="N40" s="37">
        <f t="shared" si="18"/>
        <v>1576.29</v>
      </c>
      <c r="O40" s="37">
        <f t="shared" si="18"/>
        <v>1042.21</v>
      </c>
      <c r="P40" s="37">
        <f t="shared" si="18"/>
        <v>260.55250000000001</v>
      </c>
      <c r="Q40" s="37">
        <f t="shared" si="18"/>
        <v>260.55250000000001</v>
      </c>
      <c r="R40" s="37">
        <f t="shared" si="18"/>
        <v>1048.6975</v>
      </c>
      <c r="S40" s="37">
        <f t="shared" si="18"/>
        <v>1048.6975</v>
      </c>
      <c r="T40" s="81">
        <f>12*D40/X40</f>
        <v>21.455054453586428</v>
      </c>
      <c r="U40" s="37"/>
      <c r="V40" s="37">
        <f t="shared" si="18"/>
        <v>606050</v>
      </c>
      <c r="W40" s="37">
        <f t="shared" si="18"/>
        <v>0</v>
      </c>
      <c r="X40" s="37">
        <f t="shared" si="18"/>
        <v>1464.55</v>
      </c>
      <c r="Y40" s="24">
        <f>2618496.91/1000</f>
        <v>2618.4969100000003</v>
      </c>
      <c r="Z40" s="24">
        <f>Y40-D40</f>
        <v>-3.0899999997018313E-3</v>
      </c>
    </row>
    <row r="41" spans="1:26" ht="13.2" x14ac:dyDescent="0.25">
      <c r="A41" s="111" t="s">
        <v>32</v>
      </c>
      <c r="B41" s="112"/>
      <c r="C41" s="113"/>
      <c r="D41" s="38">
        <f t="shared" ref="D41:X41" si="19">D40+D31</f>
        <v>7623.34</v>
      </c>
      <c r="E41" s="38">
        <f t="shared" si="19"/>
        <v>7623.34</v>
      </c>
      <c r="F41" s="38">
        <f t="shared" si="19"/>
        <v>0</v>
      </c>
      <c r="G41" s="38">
        <f t="shared" si="19"/>
        <v>0</v>
      </c>
      <c r="H41" s="38">
        <f t="shared" si="19"/>
        <v>0</v>
      </c>
      <c r="I41" s="38">
        <f t="shared" si="19"/>
        <v>0</v>
      </c>
      <c r="J41" s="38">
        <f t="shared" si="19"/>
        <v>0</v>
      </c>
      <c r="K41" s="38">
        <f t="shared" si="19"/>
        <v>0</v>
      </c>
      <c r="L41" s="38">
        <f t="shared" si="19"/>
        <v>0</v>
      </c>
      <c r="M41" s="38">
        <f t="shared" si="19"/>
        <v>7623.34</v>
      </c>
      <c r="N41" s="38">
        <f t="shared" si="19"/>
        <v>4856.7299999999996</v>
      </c>
      <c r="O41" s="38">
        <f t="shared" si="19"/>
        <v>2766.61</v>
      </c>
      <c r="P41" s="38">
        <f t="shared" si="19"/>
        <v>728.7025000000001</v>
      </c>
      <c r="Q41" s="38">
        <f t="shared" si="19"/>
        <v>691.65250000000003</v>
      </c>
      <c r="R41" s="38">
        <f t="shared" si="19"/>
        <v>3589.5174999999999</v>
      </c>
      <c r="S41" s="38">
        <f t="shared" si="19"/>
        <v>2613.4674999999997</v>
      </c>
      <c r="T41" s="86">
        <f>12*D41/X41</f>
        <v>17.111810281293376</v>
      </c>
      <c r="U41" s="38"/>
      <c r="V41" s="38">
        <f t="shared" si="19"/>
        <v>2128143</v>
      </c>
      <c r="W41" s="38">
        <f t="shared" si="19"/>
        <v>606.52800000000002</v>
      </c>
      <c r="X41" s="38">
        <f t="shared" si="19"/>
        <v>5346.0199999999995</v>
      </c>
      <c r="Y41" s="24">
        <f>Y40+Y31</f>
        <v>7623.3414000000012</v>
      </c>
      <c r="Z41" s="24">
        <f>Y41-D41</f>
        <v>1.4000000010128133E-3</v>
      </c>
    </row>
    <row r="42" spans="1:26" ht="7.5" customHeight="1" x14ac:dyDescent="0.25">
      <c r="D42" s="39"/>
      <c r="V42" s="43"/>
    </row>
    <row r="43" spans="1:26" s="11" customFormat="1" ht="28.5" customHeight="1" x14ac:dyDescent="0.3">
      <c r="A43" s="20"/>
      <c r="B43" s="90" t="s">
        <v>37</v>
      </c>
      <c r="C43" s="90"/>
      <c r="D43" s="90"/>
      <c r="E43" s="44"/>
      <c r="F43" s="45"/>
      <c r="G43" s="44"/>
      <c r="H43" s="44"/>
      <c r="I43" s="88"/>
      <c r="J43" s="88"/>
      <c r="K43" s="88"/>
      <c r="L43" s="46"/>
      <c r="M43" s="46"/>
      <c r="N43" s="44"/>
      <c r="O43" s="44"/>
      <c r="P43" s="89" t="s">
        <v>88</v>
      </c>
      <c r="Q43" s="89"/>
      <c r="R43" s="89"/>
      <c r="S43" s="47"/>
      <c r="T43" s="83"/>
      <c r="U43" s="48"/>
      <c r="V43" s="48"/>
      <c r="W43" s="48"/>
      <c r="X43" s="48"/>
    </row>
    <row r="44" spans="1:26" ht="5.25" customHeight="1" x14ac:dyDescent="0.3">
      <c r="B44" s="6"/>
      <c r="C44" s="61"/>
      <c r="D44" s="49"/>
      <c r="E44" s="50"/>
      <c r="F44" s="45"/>
      <c r="G44" s="44"/>
      <c r="H44" s="44"/>
      <c r="I44" s="44"/>
      <c r="J44" s="44"/>
      <c r="K44" s="44"/>
      <c r="L44" s="46"/>
      <c r="M44" s="46"/>
      <c r="N44" s="44"/>
      <c r="O44" s="44"/>
      <c r="P44" s="45"/>
      <c r="Q44" s="45"/>
      <c r="R44" s="45"/>
      <c r="S44" s="51"/>
      <c r="T44" s="84"/>
    </row>
    <row r="45" spans="1:26" ht="15.6" x14ac:dyDescent="0.3">
      <c r="B45" s="8" t="s">
        <v>33</v>
      </c>
      <c r="C45" s="62">
        <f>5004844.49/1000</f>
        <v>5004.8444900000004</v>
      </c>
      <c r="D45" s="52"/>
      <c r="E45" s="53">
        <f>C45-E31</f>
        <v>4.4900000002598972E-3</v>
      </c>
      <c r="F45" s="45"/>
      <c r="G45" s="44">
        <f>D24+E45</f>
        <v>1724.4044900000004</v>
      </c>
      <c r="H45" s="44"/>
      <c r="I45" s="44"/>
      <c r="J45" s="44"/>
      <c r="K45" s="44"/>
      <c r="L45" s="46"/>
      <c r="M45" s="46"/>
      <c r="N45" s="44"/>
      <c r="O45" s="44"/>
      <c r="P45" s="45"/>
      <c r="Q45" s="45"/>
      <c r="R45" s="45"/>
      <c r="S45" s="51"/>
      <c r="T45" s="84"/>
    </row>
    <row r="46" spans="1:26" ht="15.6" x14ac:dyDescent="0.3">
      <c r="B46" s="9" t="s">
        <v>34</v>
      </c>
      <c r="C46" s="63">
        <f>2618496.91/1000</f>
        <v>2618.4969100000003</v>
      </c>
      <c r="D46" s="54"/>
      <c r="E46" s="55">
        <f>C46-E40</f>
        <v>-3.0899999997018313E-3</v>
      </c>
      <c r="F46" s="56"/>
      <c r="G46" s="24">
        <f>D38+E46</f>
        <v>1576.2869100000003</v>
      </c>
    </row>
    <row r="47" spans="1:26" ht="18" customHeight="1" x14ac:dyDescent="0.3">
      <c r="B47" s="23" t="s">
        <v>35</v>
      </c>
      <c r="C47" s="64">
        <f>C46+C45</f>
        <v>7623.3414000000012</v>
      </c>
      <c r="E47" s="24">
        <f>C47-E41</f>
        <v>1.4000000010128133E-3</v>
      </c>
    </row>
  </sheetData>
  <mergeCells count="50">
    <mergeCell ref="R1:X1"/>
    <mergeCell ref="T4:X4"/>
    <mergeCell ref="B4:E4"/>
    <mergeCell ref="I4:M4"/>
    <mergeCell ref="U10:U13"/>
    <mergeCell ref="T10:T13"/>
    <mergeCell ref="W10:W13"/>
    <mergeCell ref="L10:L13"/>
    <mergeCell ref="M10:M13"/>
    <mergeCell ref="E11:J11"/>
    <mergeCell ref="C10:C13"/>
    <mergeCell ref="B10:B13"/>
    <mergeCell ref="A6:X6"/>
    <mergeCell ref="A7:X7"/>
    <mergeCell ref="A8:X8"/>
    <mergeCell ref="K10:K13"/>
    <mergeCell ref="H12:H13"/>
    <mergeCell ref="D11:D13"/>
    <mergeCell ref="G12:G13"/>
    <mergeCell ref="E12:E13"/>
    <mergeCell ref="I12:J12"/>
    <mergeCell ref="A10:A13"/>
    <mergeCell ref="A30:C30"/>
    <mergeCell ref="A41:C41"/>
    <mergeCell ref="A40:C40"/>
    <mergeCell ref="B26:X26"/>
    <mergeCell ref="B32:X32"/>
    <mergeCell ref="B33:X33"/>
    <mergeCell ref="B34:X34"/>
    <mergeCell ref="X10:X13"/>
    <mergeCell ref="N11:N13"/>
    <mergeCell ref="O11:O13"/>
    <mergeCell ref="N10:O10"/>
    <mergeCell ref="P10:S12"/>
    <mergeCell ref="V10:V13"/>
    <mergeCell ref="F12:F13"/>
    <mergeCell ref="D10:J10"/>
    <mergeCell ref="I43:K43"/>
    <mergeCell ref="P43:R43"/>
    <mergeCell ref="B43:D43"/>
    <mergeCell ref="B15:X15"/>
    <mergeCell ref="A36:C36"/>
    <mergeCell ref="A31:C31"/>
    <mergeCell ref="A21:C21"/>
    <mergeCell ref="B17:X17"/>
    <mergeCell ref="B16:X16"/>
    <mergeCell ref="B37:X37"/>
    <mergeCell ref="A39:C39"/>
    <mergeCell ref="B22:X22"/>
    <mergeCell ref="A25:C25"/>
  </mergeCells>
  <phoneticPr fontId="1" type="noConversion"/>
  <pageMargins left="0.59055118110236227" right="0.59055118110236227" top="0.47244094488188981" bottom="0.47244094488188981" header="0.31496062992125984" footer="0.31496062992125984"/>
  <pageSetup paperSize="9" scale="63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 додаток 3.4 ЗАГАЛЬНИЙ</vt:lpstr>
      <vt:lpstr>' додаток 3.4 ЗАГАЛЬНИЙ'!Заголовки_для_друку</vt:lpstr>
      <vt:lpstr>' додаток 3.4 ЗАГАЛЬНИЙ'!Область_друку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Tetyana_T</cp:lastModifiedBy>
  <cp:lastPrinted>2019-08-05T06:17:36Z</cp:lastPrinted>
  <dcterms:created xsi:type="dcterms:W3CDTF">2011-09-13T12:33:42Z</dcterms:created>
  <dcterms:modified xsi:type="dcterms:W3CDTF">2019-08-06T15:02:43Z</dcterms:modified>
</cp:coreProperties>
</file>